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_Charukit\รายงานสถานะการเบิกจ่ายงบประมาณ NFMA46\รายงานสถานะการเบิกจ่ายประจำเดือน\อัพหน้าเว็บ\"/>
    </mc:Choice>
  </mc:AlternateContent>
  <xr:revisionPtr revIDLastSave="0" documentId="8_{6DA7AA62-5F01-4616-AED7-8A1FC3BB0CBD}" xr6:coauthVersionLast="36" xr6:coauthVersionMax="36" xr10:uidLastSave="{00000000-0000-0000-0000-000000000000}"/>
  <bookViews>
    <workbookView xWindow="0" yWindow="0" windowWidth="28800" windowHeight="12225" xr2:uid="{CC455DA5-6983-4242-8CA0-DFF84B9E80DA}"/>
  </bookViews>
  <sheets>
    <sheet name="สรุปเบิก ธ.ค. 6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58" i="1"/>
  <c r="I58" i="1" s="1"/>
  <c r="C58" i="1"/>
  <c r="B58" i="1"/>
  <c r="F57" i="1"/>
  <c r="F56" i="1" s="1"/>
  <c r="C57" i="1"/>
  <c r="I57" i="1" s="1"/>
  <c r="I56" i="1" s="1"/>
  <c r="B57" i="1"/>
  <c r="E56" i="1"/>
  <c r="E52" i="1" s="1"/>
  <c r="D56" i="1"/>
  <c r="D52" i="1" s="1"/>
  <c r="C56" i="1"/>
  <c r="C13" i="1" s="1"/>
  <c r="B56" i="1"/>
  <c r="B13" i="1" s="1"/>
  <c r="F55" i="1"/>
  <c r="I55" i="1" s="1"/>
  <c r="J55" i="1" s="1"/>
  <c r="C55" i="1"/>
  <c r="F54" i="1"/>
  <c r="H54" i="1" s="1"/>
  <c r="C54" i="1"/>
  <c r="I54" i="1" s="1"/>
  <c r="E53" i="1"/>
  <c r="D53" i="1"/>
  <c r="B53" i="1"/>
  <c r="B52" i="1" s="1"/>
  <c r="F51" i="1"/>
  <c r="H51" i="1" s="1"/>
  <c r="C51" i="1"/>
  <c r="I51" i="1" s="1"/>
  <c r="E50" i="1"/>
  <c r="D50" i="1"/>
  <c r="D60" i="1" s="1"/>
  <c r="D61" i="1" s="1"/>
  <c r="B50" i="1"/>
  <c r="I49" i="1"/>
  <c r="J49" i="1" s="1"/>
  <c r="H49" i="1"/>
  <c r="F49" i="1"/>
  <c r="G49" i="1" s="1"/>
  <c r="C49" i="1"/>
  <c r="B49" i="1"/>
  <c r="F48" i="1"/>
  <c r="G48" i="1" s="1"/>
  <c r="C48" i="1"/>
  <c r="I48" i="1" s="1"/>
  <c r="B48" i="1"/>
  <c r="B47" i="1" s="1"/>
  <c r="B60" i="1" s="1"/>
  <c r="F47" i="1"/>
  <c r="E47" i="1"/>
  <c r="D47" i="1"/>
  <c r="F39" i="1"/>
  <c r="H39" i="1" s="1"/>
  <c r="C39" i="1"/>
  <c r="I39" i="1" s="1"/>
  <c r="J39" i="1" s="1"/>
  <c r="F38" i="1"/>
  <c r="F37" i="1" s="1"/>
  <c r="C38" i="1"/>
  <c r="E37" i="1"/>
  <c r="D37" i="1"/>
  <c r="B37" i="1"/>
  <c r="F36" i="1"/>
  <c r="I36" i="1" s="1"/>
  <c r="I35" i="1" s="1"/>
  <c r="C36" i="1"/>
  <c r="F35" i="1"/>
  <c r="F31" i="1" s="1"/>
  <c r="E35" i="1"/>
  <c r="E13" i="1" s="1"/>
  <c r="E11" i="1" s="1"/>
  <c r="D35" i="1"/>
  <c r="D13" i="1" s="1"/>
  <c r="C35" i="1"/>
  <c r="B35" i="1"/>
  <c r="I34" i="1"/>
  <c r="J34" i="1" s="1"/>
  <c r="H34" i="1"/>
  <c r="F34" i="1"/>
  <c r="G34" i="1" s="1"/>
  <c r="C34" i="1"/>
  <c r="I33" i="1"/>
  <c r="J33" i="1" s="1"/>
  <c r="H33" i="1"/>
  <c r="G33" i="1"/>
  <c r="F33" i="1"/>
  <c r="C33" i="1"/>
  <c r="I32" i="1"/>
  <c r="H32" i="1"/>
  <c r="F32" i="1"/>
  <c r="E32" i="1"/>
  <c r="D32" i="1"/>
  <c r="D12" i="1" s="1"/>
  <c r="D11" i="1" s="1"/>
  <c r="C32" i="1"/>
  <c r="B32" i="1"/>
  <c r="B31" i="1" s="1"/>
  <c r="I30" i="1"/>
  <c r="J30" i="1" s="1"/>
  <c r="H30" i="1"/>
  <c r="G30" i="1"/>
  <c r="F30" i="1"/>
  <c r="F29" i="1" s="1"/>
  <c r="C30" i="1"/>
  <c r="B30" i="1"/>
  <c r="I29" i="1"/>
  <c r="J29" i="1" s="1"/>
  <c r="E29" i="1"/>
  <c r="E10" i="1" s="1"/>
  <c r="D29" i="1"/>
  <c r="D10" i="1" s="1"/>
  <c r="C29" i="1"/>
  <c r="B29" i="1"/>
  <c r="B10" i="1" s="1"/>
  <c r="F28" i="1"/>
  <c r="H28" i="1" s="1"/>
  <c r="C28" i="1"/>
  <c r="I28" i="1" s="1"/>
  <c r="J28" i="1" s="1"/>
  <c r="B28" i="1"/>
  <c r="F27" i="1"/>
  <c r="I27" i="1" s="1"/>
  <c r="C27" i="1"/>
  <c r="B27" i="1"/>
  <c r="E26" i="1"/>
  <c r="D26" i="1"/>
  <c r="C26" i="1"/>
  <c r="B26" i="1"/>
  <c r="B9" i="1" s="1"/>
  <c r="F15" i="1"/>
  <c r="E15" i="1"/>
  <c r="D15" i="1"/>
  <c r="B15" i="1"/>
  <c r="H14" i="1"/>
  <c r="F14" i="1"/>
  <c r="G14" i="1" s="1"/>
  <c r="E14" i="1"/>
  <c r="D14" i="1"/>
  <c r="C14" i="1"/>
  <c r="I14" i="1" s="1"/>
  <c r="J14" i="1" s="1"/>
  <c r="B14" i="1"/>
  <c r="E12" i="1"/>
  <c r="E9" i="1"/>
  <c r="E8" i="1" s="1"/>
  <c r="E16" i="1" s="1"/>
  <c r="H15" i="1" l="1"/>
  <c r="C10" i="1"/>
  <c r="G37" i="1"/>
  <c r="C12" i="1"/>
  <c r="B8" i="1"/>
  <c r="I53" i="1"/>
  <c r="J54" i="1"/>
  <c r="I31" i="1"/>
  <c r="I13" i="1"/>
  <c r="J13" i="1" s="1"/>
  <c r="H29" i="1"/>
  <c r="G29" i="1"/>
  <c r="G31" i="1"/>
  <c r="I50" i="1"/>
  <c r="J51" i="1"/>
  <c r="J27" i="1"/>
  <c r="I26" i="1"/>
  <c r="I47" i="1"/>
  <c r="J48" i="1"/>
  <c r="F26" i="1"/>
  <c r="C47" i="1"/>
  <c r="H47" i="1" s="1"/>
  <c r="H48" i="1"/>
  <c r="D9" i="1"/>
  <c r="D8" i="1" s="1"/>
  <c r="D16" i="1" s="1"/>
  <c r="D31" i="1"/>
  <c r="D41" i="1" s="1"/>
  <c r="D42" i="1" s="1"/>
  <c r="G32" i="1"/>
  <c r="I38" i="1"/>
  <c r="I37" i="1" s="1"/>
  <c r="E31" i="1"/>
  <c r="E41" i="1" s="1"/>
  <c r="F53" i="1"/>
  <c r="G55" i="1"/>
  <c r="H55" i="1"/>
  <c r="G27" i="1"/>
  <c r="B41" i="1"/>
  <c r="F50" i="1"/>
  <c r="F10" i="1" s="1"/>
  <c r="J32" i="1"/>
  <c r="G39" i="1"/>
  <c r="G47" i="1"/>
  <c r="B12" i="1"/>
  <c r="B11" i="1" s="1"/>
  <c r="F13" i="1"/>
  <c r="G28" i="1"/>
  <c r="C37" i="1"/>
  <c r="C31" i="1" s="1"/>
  <c r="C15" i="1"/>
  <c r="I15" i="1" s="1"/>
  <c r="J15" i="1" s="1"/>
  <c r="H27" i="1"/>
  <c r="G51" i="1"/>
  <c r="G54" i="1"/>
  <c r="G15" i="1"/>
  <c r="C50" i="1"/>
  <c r="C53" i="1"/>
  <c r="C52" i="1" s="1"/>
  <c r="C41" i="1" l="1"/>
  <c r="C42" i="1" s="1"/>
  <c r="H31" i="1"/>
  <c r="H10" i="1"/>
  <c r="G10" i="1"/>
  <c r="J53" i="1"/>
  <c r="I52" i="1"/>
  <c r="J52" i="1" s="1"/>
  <c r="J50" i="1"/>
  <c r="G53" i="1"/>
  <c r="F52" i="1"/>
  <c r="H53" i="1"/>
  <c r="J31" i="1"/>
  <c r="I10" i="1"/>
  <c r="J10" i="1" s="1"/>
  <c r="B16" i="1"/>
  <c r="E17" i="1" s="1"/>
  <c r="H37" i="1"/>
  <c r="J47" i="1"/>
  <c r="I41" i="1"/>
  <c r="J26" i="1"/>
  <c r="C11" i="1"/>
  <c r="C60" i="1"/>
  <c r="F12" i="1"/>
  <c r="I12" i="1" s="1"/>
  <c r="H13" i="1"/>
  <c r="G13" i="1"/>
  <c r="J37" i="1"/>
  <c r="G50" i="1"/>
  <c r="H50" i="1"/>
  <c r="F9" i="1"/>
  <c r="H26" i="1"/>
  <c r="G26" i="1"/>
  <c r="F41" i="1"/>
  <c r="C9" i="1"/>
  <c r="J12" i="1" l="1"/>
  <c r="I11" i="1"/>
  <c r="J11" i="1" s="1"/>
  <c r="C61" i="1"/>
  <c r="E61" i="1"/>
  <c r="I9" i="1"/>
  <c r="C8" i="1"/>
  <c r="C16" i="1" s="1"/>
  <c r="H41" i="1"/>
  <c r="G42" i="1"/>
  <c r="G41" i="1"/>
  <c r="H42" i="1"/>
  <c r="H52" i="1"/>
  <c r="G52" i="1"/>
  <c r="F60" i="1"/>
  <c r="J42" i="1"/>
  <c r="J41" i="1"/>
  <c r="H12" i="1"/>
  <c r="F11" i="1"/>
  <c r="G12" i="1"/>
  <c r="F8" i="1"/>
  <c r="G9" i="1"/>
  <c r="H9" i="1"/>
  <c r="I60" i="1"/>
  <c r="D17" i="1"/>
  <c r="E42" i="1"/>
  <c r="H61" i="1" l="1"/>
  <c r="G61" i="1"/>
  <c r="H60" i="1"/>
  <c r="G60" i="1"/>
  <c r="J61" i="1"/>
  <c r="J60" i="1"/>
  <c r="F16" i="1"/>
  <c r="H8" i="1"/>
  <c r="G8" i="1"/>
  <c r="C17" i="1"/>
  <c r="C18" i="1"/>
  <c r="E18" i="1"/>
  <c r="D18" i="1"/>
  <c r="H11" i="1"/>
  <c r="G11" i="1"/>
  <c r="I8" i="1"/>
  <c r="J9" i="1"/>
  <c r="H16" i="1" l="1"/>
  <c r="J19" i="1"/>
  <c r="G16" i="1"/>
  <c r="J8" i="1"/>
  <c r="I16" i="1"/>
  <c r="J16" i="1" s="1"/>
  <c r="J20" i="1" l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จารุกิตติ์ จุลละครินทร์</author>
  </authors>
  <commentList>
    <comment ref="A3" authorId="0" shapeId="0" xr:uid="{47483A8F-A1FF-4AA6-AD53-400451CF1683}">
      <text>
        <r>
          <rPr>
            <sz val="11"/>
            <color theme="1"/>
            <rFont val="Calibri"/>
            <family val="2"/>
            <scheme val="minor"/>
          </rPr>
          <t>======
ID#AAABFwaFAdM
นฤมล ถึกไทย    (2024-02-02 01:53:58)
นฤมล ถึกไทย:</t>
        </r>
      </text>
    </comment>
    <comment ref="D18" authorId="1" shapeId="0" xr:uid="{01781AF1-4A8A-4759-9EC7-BED537E62F15}">
      <text>
        <r>
          <rPr>
            <b/>
            <sz val="9"/>
            <color indexed="81"/>
            <rFont val="Tahoma"/>
            <family val="2"/>
          </rPr>
          <t>จารุกิตติ์ จุลละครินทร์:</t>
        </r>
        <r>
          <rPr>
            <sz val="9"/>
            <color indexed="81"/>
            <rFont val="Tahoma"/>
            <family val="2"/>
          </rPr>
          <t xml:space="preserve">
ปัดเศษ</t>
        </r>
      </text>
    </comment>
  </commentList>
</comments>
</file>

<file path=xl/sharedStrings.xml><?xml version="1.0" encoding="utf-8"?>
<sst xmlns="http://schemas.openxmlformats.org/spreadsheetml/2006/main" count="81" uniqueCount="57">
  <si>
    <t>สรุปรายละเอียดการเบิกจ่ายเงินงบประมาณรายจ่ายประจำปีงบประมาณ พ.ศ. 2568</t>
  </si>
  <si>
    <t>ณ วันที่ 31 ธันวาคม 2567</t>
  </si>
  <si>
    <t xml:space="preserve"> หน่วย : บาท</t>
  </si>
  <si>
    <t>หมวด/รายการ</t>
  </si>
  <si>
    <t>งบประมาณที่ได้รับ</t>
  </si>
  <si>
    <t>เงินจัดสรรที่ได้รับ</t>
  </si>
  <si>
    <t>การสำรองเงิน</t>
  </si>
  <si>
    <t>ใบสั่งซื้อ/สั่งจ้าง</t>
  </si>
  <si>
    <t>เบิกจ่ายตามระบบ GFMIS</t>
  </si>
  <si>
    <t>เงินจัดสรรคงเหลือ</t>
  </si>
  <si>
    <t>(ตาม พ.ร.บ.)</t>
  </si>
  <si>
    <t>(PO.ในระบบGFMIS)</t>
  </si>
  <si>
    <t>เบิกจ่าย</t>
  </si>
  <si>
    <t>(%) เบิกจ่าย</t>
  </si>
  <si>
    <t>ตามระบบ</t>
  </si>
  <si>
    <t>(%) คงเหลือ</t>
  </si>
  <si>
    <t>ณ 31 ธ.ค. 67</t>
  </si>
  <si>
    <t>ต่อเงินงบประมาณ
(ตาม พ.ร.บ.)</t>
  </si>
  <si>
    <t>ต่อเงินจัดสรร</t>
  </si>
  <si>
    <t>GFMIS</t>
  </si>
  <si>
    <t>(1)</t>
  </si>
  <si>
    <t>(2)</t>
  </si>
  <si>
    <t>(3)</t>
  </si>
  <si>
    <t>(4)</t>
  </si>
  <si>
    <t>(5)</t>
  </si>
  <si>
    <t>(6)=(5)/(1)*100</t>
  </si>
  <si>
    <t>(7)=(5)/(2)*100</t>
  </si>
  <si>
    <t>(8)=(2)-(3)-(4)-(5)</t>
  </si>
  <si>
    <t>(9)=(8)/(2)*100</t>
  </si>
  <si>
    <t>แผนงานบุคลากรภาครัฐ</t>
  </si>
  <si>
    <t>งบบุคลากร</t>
  </si>
  <si>
    <t>งบดำเนินงาน</t>
  </si>
  <si>
    <t>แผนงานพื้นฐาน</t>
  </si>
  <si>
    <t>งบลงทุน</t>
  </si>
  <si>
    <t>งบรายจ่ายอื่น (ลักษณะงบดำเนินงาน)</t>
  </si>
  <si>
    <t>งบรายจ่ายอื่น (ลักษณะงบลงทุน)</t>
  </si>
  <si>
    <t>รวม</t>
  </si>
  <si>
    <t>ร้อยละต่องบประมาณที่ได้รับ (ตาม พ.ร.บ.)</t>
  </si>
  <si>
    <t xml:space="preserve">ร้อยละต่อเงินจัดสรรที่ได้รับ </t>
  </si>
  <si>
    <t>ผลเบิกจ่าย (เบิกจ่ายสะสม+PO)</t>
  </si>
  <si>
    <t>ร้อยละการใช้จ่ายต่องบประมาณ (ตาม พ.ร.บ.)</t>
  </si>
  <si>
    <t>ร้อยละการใช้จ่ายต่อเงินจัดสรร (หลังโอนเปลี่ยนแปลง)</t>
  </si>
  <si>
    <t>ที่มาของข้อมูล : ส่วนบริหารงานคลัง</t>
  </si>
  <si>
    <t>วันที่ : 31 ธันวาคม 2567</t>
  </si>
  <si>
    <t>งานเสนอแนะนโยบายและมาตรการด้านการคลังและการเงินและเศรษฐกิจที่เกี่ยวข้อง (ในประเทศ)</t>
  </si>
  <si>
    <t>รายการค่าใช้จ่ายบุคลากรภาครัฐ ส่งเสริมเสถียรภาพทางเศรษฐกิจ</t>
  </si>
  <si>
    <t>เงินเดือนและค่าจ้างประจำ</t>
  </si>
  <si>
    <t>ค่าจ้างพนักงานราชการ</t>
  </si>
  <si>
    <t>ค่าตอบแทน ใช้สอยและวัสดุ</t>
  </si>
  <si>
    <t>ค่าสาธารณูปโภค</t>
  </si>
  <si>
    <t>ค่าครุภัณฑ์ ที่ดินและสิ่งก่อสร้าง</t>
  </si>
  <si>
    <t>งบรายจ่ายอื่น</t>
  </si>
  <si>
    <t>รายจ่ายอื่น - ดำเนินงาน</t>
  </si>
  <si>
    <t>รายจ่ายอื่น - ทุน(ค่าหุ้นเพิ่มทุน)</t>
  </si>
  <si>
    <t>งานเสนอแนะนโยบายและมาตรการด้านการคลังและการเงินและเศรษฐกิจที่เกี่ยวข้อง (ต่างประเทศ)</t>
  </si>
  <si>
    <t>ค่าจ้างชั่วคราว</t>
  </si>
  <si>
    <t>รายจ่ายอื่น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</si>
</sst>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&lt;=99999999][$-D000000]0\-####\-####;[$-D000000]#\-####\-####"/>
    <numFmt numFmtId="166" formatCode="_(* #,##0_);_(* \(#,##0\);_(* &quot;-&quot;??_);_(@_)"/>
    <numFmt numFmtId="167" formatCode="_(* #,##0.00_);_(* \(#,##0.00\);_(* &quot;-&quot;??_);_(@_)"/>
  </numFmts>
  <fonts count="8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/>
    </xf>
    <xf numFmtId="166" fontId="1" fillId="0" borderId="10" xfId="0" applyNumberFormat="1" applyFont="1" applyBorder="1" applyAlignment="1">
      <alignment horizontal="center" vertical="top"/>
    </xf>
    <xf numFmtId="0" fontId="1" fillId="2" borderId="7" xfId="0" applyFont="1" applyFill="1" applyBorder="1" applyAlignment="1">
      <alignment horizontal="left"/>
    </xf>
    <xf numFmtId="40" fontId="1" fillId="2" borderId="7" xfId="0" applyNumberFormat="1" applyFont="1" applyFill="1" applyBorder="1" applyAlignment="1">
      <alignment horizontal="right" wrapText="1"/>
    </xf>
    <xf numFmtId="0" fontId="2" fillId="0" borderId="7" xfId="0" applyFont="1" applyBorder="1"/>
    <xf numFmtId="40" fontId="2" fillId="0" borderId="7" xfId="0" applyNumberFormat="1" applyFont="1" applyBorder="1" applyAlignment="1">
      <alignment horizontal="right" wrapText="1"/>
    </xf>
    <xf numFmtId="40" fontId="1" fillId="0" borderId="7" xfId="0" applyNumberFormat="1" applyFont="1" applyBorder="1" applyAlignment="1">
      <alignment horizontal="right" wrapText="1"/>
    </xf>
    <xf numFmtId="40" fontId="2" fillId="0" borderId="7" xfId="0" applyNumberFormat="1" applyFont="1" applyBorder="1" applyAlignment="1">
      <alignment wrapText="1"/>
    </xf>
    <xf numFmtId="40" fontId="1" fillId="2" borderId="7" xfId="0" applyNumberFormat="1" applyFont="1" applyFill="1" applyBorder="1" applyAlignment="1">
      <alignment wrapText="1"/>
    </xf>
    <xf numFmtId="0" fontId="1" fillId="0" borderId="10" xfId="0" applyFont="1" applyBorder="1" applyAlignment="1">
      <alignment horizontal="center" vertical="center"/>
    </xf>
    <xf numFmtId="40" fontId="1" fillId="0" borderId="10" xfId="0" applyNumberFormat="1" applyFont="1" applyBorder="1" applyAlignment="1">
      <alignment vertical="center"/>
    </xf>
    <xf numFmtId="10" fontId="1" fillId="0" borderId="10" xfId="0" applyNumberFormat="1" applyFont="1" applyBorder="1" applyAlignment="1">
      <alignment vertical="center" wrapText="1"/>
    </xf>
    <xf numFmtId="40" fontId="1" fillId="0" borderId="10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0" fontId="1" fillId="0" borderId="10" xfId="0" applyNumberFormat="1" applyFont="1" applyBorder="1" applyAlignment="1">
      <alignment horizontal="center" vertical="center"/>
    </xf>
    <xf numFmtId="10" fontId="1" fillId="0" borderId="10" xfId="0" applyNumberFormat="1" applyFont="1" applyBorder="1" applyAlignment="1">
      <alignment horizontal="center" vertical="center" wrapText="1"/>
    </xf>
    <xf numFmtId="40" fontId="1" fillId="2" borderId="7" xfId="0" applyNumberFormat="1" applyFont="1" applyFill="1" applyBorder="1" applyAlignment="1">
      <alignment vertical="center"/>
    </xf>
    <xf numFmtId="10" fontId="1" fillId="2" borderId="7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40" fontId="1" fillId="2" borderId="2" xfId="0" applyNumberFormat="1" applyFont="1" applyFill="1" applyBorder="1" applyAlignment="1">
      <alignment vertical="center" wrapText="1"/>
    </xf>
    <xf numFmtId="10" fontId="1" fillId="0" borderId="9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 wrapText="1"/>
    </xf>
    <xf numFmtId="40" fontId="1" fillId="2" borderId="9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0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left" vertical="center" wrapText="1"/>
    </xf>
    <xf numFmtId="10" fontId="1" fillId="0" borderId="4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right" vertical="center" wrapText="1"/>
    </xf>
    <xf numFmtId="40" fontId="1" fillId="0" borderId="0" xfId="0" applyNumberFormat="1" applyFont="1" applyAlignment="1">
      <alignment horizontal="left" vertical="center" wrapText="1"/>
    </xf>
    <xf numFmtId="10" fontId="1" fillId="0" borderId="10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40" fontId="1" fillId="0" borderId="0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right" vertical="center"/>
    </xf>
    <xf numFmtId="10" fontId="1" fillId="0" borderId="0" xfId="0" applyNumberFormat="1" applyFont="1" applyBorder="1" applyAlignment="1">
      <alignment horizontal="left" vertical="center" wrapText="1"/>
    </xf>
    <xf numFmtId="40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/>
    <xf numFmtId="10" fontId="1" fillId="0" borderId="0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/>
    </xf>
    <xf numFmtId="167" fontId="2" fillId="0" borderId="7" xfId="0" applyNumberFormat="1" applyFont="1" applyBorder="1" applyAlignment="1">
      <alignment horizontal="center" vertical="center" wrapText="1"/>
    </xf>
    <xf numFmtId="167" fontId="2" fillId="0" borderId="7" xfId="0" applyNumberFormat="1" applyFont="1" applyBorder="1" applyAlignment="1">
      <alignment horizontal="right" vertical="center" wrapText="1"/>
    </xf>
    <xf numFmtId="167" fontId="2" fillId="0" borderId="7" xfId="0" applyNumberFormat="1" applyFont="1" applyBorder="1" applyAlignment="1">
      <alignment horizont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wrapText="1"/>
    </xf>
    <xf numFmtId="0" fontId="1" fillId="0" borderId="7" xfId="0" applyFont="1" applyBorder="1"/>
    <xf numFmtId="4" fontId="2" fillId="0" borderId="7" xfId="0" applyNumberFormat="1" applyFont="1" applyBorder="1" applyAlignment="1">
      <alignment horizontal="right" wrapText="1"/>
    </xf>
    <xf numFmtId="4" fontId="1" fillId="0" borderId="7" xfId="0" applyNumberFormat="1" applyFont="1" applyBorder="1" applyAlignment="1">
      <alignment horizontal="right" wrapText="1"/>
    </xf>
    <xf numFmtId="0" fontId="1" fillId="3" borderId="7" xfId="0" applyFont="1" applyFill="1" applyBorder="1"/>
    <xf numFmtId="0" fontId="1" fillId="0" borderId="11" xfId="0" applyFont="1" applyBorder="1" applyAlignment="1">
      <alignment horizontal="center" vertical="center"/>
    </xf>
    <xf numFmtId="40" fontId="1" fillId="0" borderId="11" xfId="0" applyNumberFormat="1" applyFont="1" applyBorder="1" applyAlignment="1">
      <alignment horizontal="right" wrapText="1"/>
    </xf>
    <xf numFmtId="167" fontId="1" fillId="0" borderId="11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40" fontId="1" fillId="4" borderId="13" xfId="0" applyNumberFormat="1" applyFont="1" applyFill="1" applyBorder="1" applyAlignment="1">
      <alignment horizontal="right" wrapText="1"/>
    </xf>
    <xf numFmtId="10" fontId="1" fillId="0" borderId="13" xfId="0" applyNumberFormat="1" applyFont="1" applyBorder="1" applyAlignment="1">
      <alignment horizontal="right"/>
    </xf>
    <xf numFmtId="10" fontId="1" fillId="0" borderId="13" xfId="0" applyNumberFormat="1" applyFont="1" applyBorder="1" applyAlignment="1">
      <alignment horizontal="center"/>
    </xf>
    <xf numFmtId="10" fontId="1" fillId="4" borderId="13" xfId="0" applyNumberFormat="1" applyFont="1" applyFill="1" applyBorder="1" applyAlignment="1">
      <alignment wrapText="1"/>
    </xf>
    <xf numFmtId="10" fontId="1" fillId="5" borderId="13" xfId="0" applyNumberFormat="1" applyFont="1" applyFill="1" applyBorder="1" applyAlignment="1">
      <alignment wrapText="1"/>
    </xf>
    <xf numFmtId="40" fontId="1" fillId="4" borderId="13" xfId="0" applyNumberFormat="1" applyFont="1" applyFill="1" applyBorder="1" applyAlignment="1">
      <alignment wrapText="1"/>
    </xf>
    <xf numFmtId="10" fontId="1" fillId="0" borderId="13" xfId="0" applyNumberFormat="1" applyFont="1" applyBorder="1" applyAlignment="1">
      <alignment wrapText="1"/>
    </xf>
    <xf numFmtId="0" fontId="1" fillId="0" borderId="14" xfId="0" applyFont="1" applyBorder="1" applyAlignment="1">
      <alignment horizontal="center" vertical="center"/>
    </xf>
    <xf numFmtId="40" fontId="1" fillId="0" borderId="14" xfId="0" applyNumberFormat="1" applyFont="1" applyBorder="1" applyAlignment="1">
      <alignment horizontal="right" wrapText="1"/>
    </xf>
    <xf numFmtId="10" fontId="1" fillId="0" borderId="14" xfId="0" applyNumberFormat="1" applyFont="1" applyBorder="1" applyAlignment="1">
      <alignment horizontal="right"/>
    </xf>
    <xf numFmtId="10" fontId="1" fillId="0" borderId="14" xfId="0" applyNumberFormat="1" applyFont="1" applyBorder="1"/>
    <xf numFmtId="10" fontId="1" fillId="0" borderId="14" xfId="0" applyNumberFormat="1" applyFont="1" applyBorder="1" applyAlignment="1">
      <alignment wrapText="1"/>
    </xf>
    <xf numFmtId="40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right" wrapText="1"/>
    </xf>
    <xf numFmtId="10" fontId="1" fillId="0" borderId="0" xfId="0" applyNumberFormat="1" applyFont="1" applyAlignment="1">
      <alignment horizontal="right"/>
    </xf>
    <xf numFmtId="10" fontId="1" fillId="0" borderId="0" xfId="0" applyNumberFormat="1" applyFont="1"/>
    <xf numFmtId="10" fontId="1" fillId="0" borderId="0" xfId="0" applyNumberFormat="1" applyFont="1" applyAlignment="1">
      <alignment wrapText="1"/>
    </xf>
    <xf numFmtId="40" fontId="1" fillId="0" borderId="0" xfId="0" applyNumberFormat="1" applyFont="1" applyAlignment="1">
      <alignment wrapText="1"/>
    </xf>
    <xf numFmtId="167" fontId="2" fillId="0" borderId="7" xfId="0" applyNumberFormat="1" applyFont="1" applyBorder="1" applyAlignment="1">
      <alignment horizontal="right" wrapText="1"/>
    </xf>
    <xf numFmtId="167" fontId="2" fillId="0" borderId="7" xfId="0" applyNumberFormat="1" applyFont="1" applyBorder="1" applyAlignment="1">
      <alignment wrapText="1"/>
    </xf>
    <xf numFmtId="4" fontId="2" fillId="0" borderId="7" xfId="0" applyNumberFormat="1" applyFont="1" applyBorder="1" applyAlignment="1">
      <alignment wrapText="1"/>
    </xf>
    <xf numFmtId="40" fontId="1" fillId="0" borderId="11" xfId="0" applyNumberFormat="1" applyFont="1" applyBorder="1"/>
    <xf numFmtId="40" fontId="1" fillId="0" borderId="11" xfId="0" applyNumberFormat="1" applyFont="1" applyBorder="1" applyAlignment="1">
      <alignment horizontal="right"/>
    </xf>
    <xf numFmtId="40" fontId="1" fillId="0" borderId="11" xfId="0" applyNumberFormat="1" applyFont="1" applyBorder="1" applyAlignment="1">
      <alignment wrapText="1"/>
    </xf>
    <xf numFmtId="40" fontId="1" fillId="4" borderId="13" xfId="0" applyNumberFormat="1" applyFont="1" applyFill="1" applyBorder="1"/>
    <xf numFmtId="10" fontId="1" fillId="0" borderId="13" xfId="0" applyNumberFormat="1" applyFont="1" applyBorder="1"/>
    <xf numFmtId="10" fontId="1" fillId="4" borderId="13" xfId="0" applyNumberFormat="1" applyFont="1" applyFill="1" applyBorder="1"/>
  </cellXfs>
  <cellStyles count="1">
    <cellStyle name="Normal" xfId="0" builtinId="0"/>
  </cellStyles>
  <dxfs count="6"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  <dxf>
      <font>
        <color rgb="FFFF0000"/>
      </font>
      <numFmt numFmtId="164" formatCode="#,##0.00_);[Red]\(#,##0.00\)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sk_Charukit/&#3619;&#3634;&#3618;&#3591;&#3634;&#3609;&#3626;&#3606;&#3634;&#3609;&#3632;&#3585;&#3634;&#3619;&#3648;&#3610;&#3636;&#3585;&#3592;&#3656;&#3634;&#3618;&#3591;&#3610;&#3611;&#3619;&#3632;&#3617;&#3634;&#3603;%20NFMA46/&#3619;&#3634;&#3618;&#3591;&#3634;&#3609;&#3611;&#3619;&#3632;&#3592;&#3635;&#3648;&#3604;&#3639;&#3629;&#3609;/2568/GF%202567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เบิก ธ.ค. 67"/>
      <sheetName val="ใบกัน+GF ธ.ค. 67"/>
      <sheetName val="รวมใบกัน ธ.ค. 67"/>
      <sheetName val="ใบกัน 100"/>
      <sheetName val="ใบกัน 260"/>
      <sheetName val="ใบกัน 300-400(ภาครัฐ)"/>
      <sheetName val="ใบกัน 300"/>
      <sheetName val="ใบกัน 400"/>
      <sheetName val="ใบกัน 450"/>
      <sheetName val="ใบกัน 500"/>
      <sheetName val="ใบกัน 600"/>
      <sheetName val="ใบกัน 900-ดำเนินงาน"/>
      <sheetName val="ใบกัน 900-ลงทุน"/>
      <sheetName val="GF ธ.ค. 68"/>
      <sheetName val="GF 100"/>
      <sheetName val="GF 260"/>
      <sheetName val="GF 300-400(ภาครัฐ)"/>
      <sheetName val="GF 300"/>
      <sheetName val="GF 400"/>
      <sheetName val="GF 450"/>
      <sheetName val="GF 500"/>
      <sheetName val="GF 600"/>
      <sheetName val="GF 900 - งบกลาง"/>
      <sheetName val="GF 900-ดำเนินงาน"/>
      <sheetName val="GF 900-ลงทุน"/>
      <sheetName val="คชจ.เป็น JOB"/>
    </sheetNames>
    <sheetDataSet>
      <sheetData sheetId="0"/>
      <sheetData sheetId="1">
        <row r="29">
          <cell r="B29">
            <v>138007340</v>
          </cell>
          <cell r="C29">
            <v>64200420</v>
          </cell>
          <cell r="D29">
            <v>34311694.159999996</v>
          </cell>
        </row>
        <row r="30">
          <cell r="B30">
            <v>6827500</v>
          </cell>
          <cell r="C30">
            <v>3413500</v>
          </cell>
          <cell r="D30">
            <v>1651660.6400000001</v>
          </cell>
        </row>
        <row r="32">
          <cell r="B32">
            <v>295600</v>
          </cell>
          <cell r="C32">
            <v>147800</v>
          </cell>
          <cell r="D32">
            <v>72170.67</v>
          </cell>
        </row>
        <row r="35">
          <cell r="C35">
            <v>22111000</v>
          </cell>
          <cell r="D35">
            <v>1251658.82</v>
          </cell>
        </row>
        <row r="36">
          <cell r="C36">
            <v>7464600</v>
          </cell>
          <cell r="D36">
            <v>1786383.98</v>
          </cell>
        </row>
        <row r="38">
          <cell r="C38">
            <v>98524800</v>
          </cell>
          <cell r="D38">
            <v>0</v>
          </cell>
        </row>
        <row r="40">
          <cell r="C40">
            <v>32337100</v>
          </cell>
          <cell r="D40">
            <v>965767.21999999986</v>
          </cell>
        </row>
        <row r="41">
          <cell r="C41">
            <v>127571000</v>
          </cell>
          <cell r="D41">
            <v>127537658</v>
          </cell>
        </row>
        <row r="57">
          <cell r="B57">
            <v>2309160</v>
          </cell>
          <cell r="C57">
            <v>4735180</v>
          </cell>
          <cell r="D57">
            <v>3930806.6500000004</v>
          </cell>
        </row>
        <row r="58">
          <cell r="B58">
            <v>8275800</v>
          </cell>
          <cell r="C58">
            <v>4137900</v>
          </cell>
          <cell r="D58">
            <v>3893827.31</v>
          </cell>
        </row>
        <row r="60">
          <cell r="C60">
            <v>4599500</v>
          </cell>
          <cell r="D60">
            <v>4411648.41</v>
          </cell>
        </row>
        <row r="63">
          <cell r="C63">
            <v>2956900</v>
          </cell>
          <cell r="D63">
            <v>2888149.5</v>
          </cell>
        </row>
        <row r="64">
          <cell r="C64">
            <v>443000</v>
          </cell>
          <cell r="D64">
            <v>422999.51</v>
          </cell>
        </row>
        <row r="66">
          <cell r="B66">
            <v>0</v>
          </cell>
          <cell r="C66">
            <v>0</v>
          </cell>
          <cell r="D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1DA0-E573-4FD5-9183-17E421DD0FED}">
  <sheetPr>
    <tabColor rgb="FFFF9966"/>
  </sheetPr>
  <dimension ref="A1:J61"/>
  <sheetViews>
    <sheetView tabSelected="1" zoomScale="115" zoomScaleNormal="115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 activeCell="E18" sqref="E18"/>
    </sheetView>
  </sheetViews>
  <sheetFormatPr defaultColWidth="14.42578125" defaultRowHeight="15" customHeight="1" x14ac:dyDescent="0.3"/>
  <cols>
    <col min="1" max="1" width="25.42578125" style="3" customWidth="1"/>
    <col min="2" max="2" width="16" style="3" customWidth="1"/>
    <col min="3" max="3" width="16.28515625" style="3" customWidth="1"/>
    <col min="4" max="6" width="16" style="3" customWidth="1"/>
    <col min="7" max="8" width="14" style="3" customWidth="1"/>
    <col min="9" max="9" width="16" style="3" customWidth="1"/>
    <col min="10" max="10" width="15.85546875" style="3" customWidth="1"/>
    <col min="11" max="11" width="9" style="3" customWidth="1"/>
    <col min="12" max="12" width="19.42578125" style="3" customWidth="1"/>
    <col min="13" max="13" width="14.7109375" style="3" customWidth="1"/>
    <col min="14" max="14" width="19.42578125" style="3" customWidth="1"/>
    <col min="15" max="15" width="14.7109375" style="3" customWidth="1"/>
    <col min="16" max="26" width="9" style="3" customWidth="1"/>
    <col min="27" max="16384" width="14.42578125" style="3"/>
  </cols>
  <sheetData>
    <row r="1" spans="1:10" ht="21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21" customHeight="1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1" customHeight="1" x14ac:dyDescent="0.3">
      <c r="A3" s="4"/>
      <c r="B3" s="4"/>
      <c r="C3" s="4"/>
      <c r="D3" s="4"/>
      <c r="E3" s="4"/>
      <c r="F3" s="5"/>
      <c r="G3" s="5"/>
      <c r="H3" s="5"/>
      <c r="I3" s="5"/>
      <c r="J3" s="6" t="s">
        <v>2</v>
      </c>
    </row>
    <row r="4" spans="1:10" ht="21" customHeight="1" x14ac:dyDescent="0.3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9" t="s">
        <v>8</v>
      </c>
      <c r="G4" s="10"/>
      <c r="H4" s="11"/>
      <c r="I4" s="12" t="s">
        <v>9</v>
      </c>
      <c r="J4" s="11"/>
    </row>
    <row r="5" spans="1:10" ht="21" customHeight="1" x14ac:dyDescent="0.3">
      <c r="A5" s="13"/>
      <c r="B5" s="13" t="s">
        <v>10</v>
      </c>
      <c r="C5" s="14"/>
      <c r="D5" s="15"/>
      <c r="E5" s="15" t="s">
        <v>11</v>
      </c>
      <c r="F5" s="16" t="s">
        <v>12</v>
      </c>
      <c r="G5" s="17" t="s">
        <v>13</v>
      </c>
      <c r="H5" s="17" t="s">
        <v>13</v>
      </c>
      <c r="I5" s="18" t="s">
        <v>14</v>
      </c>
      <c r="J5" s="7" t="s">
        <v>15</v>
      </c>
    </row>
    <row r="6" spans="1:10" ht="18.75" customHeight="1" x14ac:dyDescent="0.3">
      <c r="A6" s="19"/>
      <c r="B6" s="20"/>
      <c r="C6" s="20"/>
      <c r="D6" s="19"/>
      <c r="E6" s="19"/>
      <c r="F6" s="21" t="s">
        <v>16</v>
      </c>
      <c r="G6" s="19" t="s">
        <v>17</v>
      </c>
      <c r="H6" s="19" t="s">
        <v>18</v>
      </c>
      <c r="I6" s="22" t="s">
        <v>19</v>
      </c>
      <c r="J6" s="13" t="s">
        <v>18</v>
      </c>
    </row>
    <row r="7" spans="1:10" ht="21" customHeight="1" x14ac:dyDescent="0.3">
      <c r="A7" s="23"/>
      <c r="B7" s="24" t="s">
        <v>20</v>
      </c>
      <c r="C7" s="25" t="s">
        <v>21</v>
      </c>
      <c r="D7" s="25" t="s">
        <v>22</v>
      </c>
      <c r="E7" s="25" t="s">
        <v>23</v>
      </c>
      <c r="F7" s="25" t="s">
        <v>24</v>
      </c>
      <c r="G7" s="26" t="s">
        <v>25</v>
      </c>
      <c r="H7" s="26" t="s">
        <v>26</v>
      </c>
      <c r="I7" s="27" t="s">
        <v>27</v>
      </c>
      <c r="J7" s="27" t="s">
        <v>28</v>
      </c>
    </row>
    <row r="8" spans="1:10" ht="21" customHeight="1" x14ac:dyDescent="0.3">
      <c r="A8" s="28" t="s">
        <v>29</v>
      </c>
      <c r="B8" s="29">
        <f>SUM(B9+B10)</f>
        <v>163832100</v>
      </c>
      <c r="C8" s="29">
        <f>SUM(C9+C10)</f>
        <v>81234300</v>
      </c>
      <c r="D8" s="29">
        <f>SUM(D9+D10)</f>
        <v>0</v>
      </c>
      <c r="E8" s="29">
        <f>SUM(E9+E10)</f>
        <v>0</v>
      </c>
      <c r="F8" s="29">
        <f>SUM(F9+F10)</f>
        <v>48271807.839999996</v>
      </c>
      <c r="G8" s="29">
        <f t="shared" ref="G8:G15" si="0">SUM(F8/B8*100)</f>
        <v>29.464194037676371</v>
      </c>
      <c r="H8" s="29">
        <f t="shared" ref="H8:H15" si="1">SUM(F8/C8*100)</f>
        <v>59.42293814312427</v>
      </c>
      <c r="I8" s="29">
        <f>SUM(I9+I10)</f>
        <v>32962492.160000004</v>
      </c>
      <c r="J8" s="29">
        <f t="shared" ref="J8:J15" si="2">SUM(I8/C8*100)</f>
        <v>40.577061856875737</v>
      </c>
    </row>
    <row r="9" spans="1:10" ht="21" customHeight="1" x14ac:dyDescent="0.3">
      <c r="A9" s="30" t="s">
        <v>30</v>
      </c>
      <c r="B9" s="31">
        <f>SUM(B26+B47)</f>
        <v>155419800</v>
      </c>
      <c r="C9" s="31">
        <f>SUM(C26+C47)</f>
        <v>76487000</v>
      </c>
      <c r="D9" s="31">
        <f>SUM(D26+D47)</f>
        <v>0</v>
      </c>
      <c r="E9" s="31">
        <f>SUM(E26+E47)</f>
        <v>0</v>
      </c>
      <c r="F9" s="31">
        <f>+F26+F47</f>
        <v>43787988.759999998</v>
      </c>
      <c r="G9" s="32">
        <f t="shared" si="0"/>
        <v>28.174009206034235</v>
      </c>
      <c r="H9" s="32">
        <f t="shared" si="1"/>
        <v>57.248929569730798</v>
      </c>
      <c r="I9" s="33">
        <f>SUM(C9-D9-E9-F9)</f>
        <v>32699011.240000002</v>
      </c>
      <c r="J9" s="32">
        <f t="shared" si="2"/>
        <v>42.751070430269202</v>
      </c>
    </row>
    <row r="10" spans="1:10" ht="21" customHeight="1" x14ac:dyDescent="0.3">
      <c r="A10" s="30" t="s">
        <v>31</v>
      </c>
      <c r="B10" s="31">
        <f>SUM(B29+B50)</f>
        <v>8412300</v>
      </c>
      <c r="C10" s="31">
        <f>SUM(C29+C50)</f>
        <v>4747300</v>
      </c>
      <c r="D10" s="31">
        <f>SUM(D29+D50)</f>
        <v>0</v>
      </c>
      <c r="E10" s="31">
        <f>SUM(E29+E50)</f>
        <v>0</v>
      </c>
      <c r="F10" s="31">
        <f>SUM(F29+F50)</f>
        <v>4483819.08</v>
      </c>
      <c r="G10" s="32">
        <f t="shared" si="0"/>
        <v>53.300751043115433</v>
      </c>
      <c r="H10" s="32">
        <f t="shared" si="1"/>
        <v>94.449878457228323</v>
      </c>
      <c r="I10" s="33">
        <f>SUM(C10-D10-E10-F10)</f>
        <v>263480.91999999993</v>
      </c>
      <c r="J10" s="32">
        <f t="shared" si="2"/>
        <v>5.550121542771679</v>
      </c>
    </row>
    <row r="11" spans="1:10" ht="21" customHeight="1" x14ac:dyDescent="0.3">
      <c r="A11" s="28" t="s">
        <v>32</v>
      </c>
      <c r="B11" s="34">
        <f>SUM(B12+B13+B14+B15)</f>
        <v>318168600</v>
      </c>
      <c r="C11" s="34">
        <f>SUM(C12+C13+C14+C15)</f>
        <v>291408400</v>
      </c>
      <c r="D11" s="34">
        <f>SUM(D12+D13+D14+D15)</f>
        <v>0</v>
      </c>
      <c r="E11" s="34">
        <f>SUM(E12+E13+E14+E15)</f>
        <v>4802972.3899999997</v>
      </c>
      <c r="F11" s="34">
        <f>SUM(F12+F13+F14+F15)</f>
        <v>134852617.03</v>
      </c>
      <c r="G11" s="29">
        <f t="shared" si="0"/>
        <v>42.384011819519593</v>
      </c>
      <c r="H11" s="29">
        <f t="shared" si="1"/>
        <v>46.276159860182482</v>
      </c>
      <c r="I11" s="34">
        <f>SUM(I12+I13+I14+I15)</f>
        <v>151752810.57999998</v>
      </c>
      <c r="J11" s="29">
        <f t="shared" si="2"/>
        <v>52.075647297744332</v>
      </c>
    </row>
    <row r="12" spans="1:10" ht="21" customHeight="1" x14ac:dyDescent="0.3">
      <c r="A12" s="30" t="s">
        <v>31</v>
      </c>
      <c r="B12" s="33">
        <f>SUM(B32+B53)</f>
        <v>43096000</v>
      </c>
      <c r="C12" s="31">
        <f>SUM(C32+C53)</f>
        <v>32975500</v>
      </c>
      <c r="D12" s="33">
        <f>+D32+D53</f>
        <v>0</v>
      </c>
      <c r="E12" s="33">
        <f>SUM(E32+E53)</f>
        <v>4802972.3899999997</v>
      </c>
      <c r="F12" s="33">
        <f>SUM(F32+F53)</f>
        <v>6349191.8099999996</v>
      </c>
      <c r="G12" s="32">
        <f t="shared" si="0"/>
        <v>14.732670804715053</v>
      </c>
      <c r="H12" s="32">
        <f t="shared" si="1"/>
        <v>19.254270018650207</v>
      </c>
      <c r="I12" s="33">
        <f>SUM(C12-D12-E12-F12)</f>
        <v>21823335.800000001</v>
      </c>
      <c r="J12" s="32">
        <f t="shared" si="2"/>
        <v>66.180454579915391</v>
      </c>
    </row>
    <row r="13" spans="1:10" ht="21" customHeight="1" x14ac:dyDescent="0.3">
      <c r="A13" s="30" t="s">
        <v>33</v>
      </c>
      <c r="B13" s="33">
        <f>SUM(B35+B56)</f>
        <v>98524800</v>
      </c>
      <c r="C13" s="31">
        <f>SUM(C35+C56)</f>
        <v>98524800</v>
      </c>
      <c r="D13" s="33">
        <f>+D35+D56</f>
        <v>0</v>
      </c>
      <c r="E13" s="33">
        <f>SUM(E35+E56)</f>
        <v>0</v>
      </c>
      <c r="F13" s="33">
        <f>SUM(F35+F56)</f>
        <v>0</v>
      </c>
      <c r="G13" s="32">
        <f t="shared" si="0"/>
        <v>0</v>
      </c>
      <c r="H13" s="32">
        <f t="shared" si="1"/>
        <v>0</v>
      </c>
      <c r="I13" s="33">
        <f>SUM(C13-D13-E13-F13)</f>
        <v>98524800</v>
      </c>
      <c r="J13" s="32">
        <f t="shared" si="2"/>
        <v>100</v>
      </c>
    </row>
    <row r="14" spans="1:10" ht="21" customHeight="1" x14ac:dyDescent="0.3">
      <c r="A14" s="30" t="s">
        <v>34</v>
      </c>
      <c r="B14" s="33">
        <f t="shared" ref="B14:F15" si="3">SUM(B38)</f>
        <v>48976800</v>
      </c>
      <c r="C14" s="33">
        <f t="shared" si="3"/>
        <v>32337100</v>
      </c>
      <c r="D14" s="33">
        <f t="shared" si="3"/>
        <v>0</v>
      </c>
      <c r="E14" s="33">
        <f t="shared" si="3"/>
        <v>0</v>
      </c>
      <c r="F14" s="33">
        <f t="shared" si="3"/>
        <v>965767.21999999986</v>
      </c>
      <c r="G14" s="32">
        <f t="shared" si="0"/>
        <v>1.9718871384002217</v>
      </c>
      <c r="H14" s="32">
        <f t="shared" si="1"/>
        <v>2.9865610088721617</v>
      </c>
      <c r="I14" s="33">
        <f>SUM(C14-D14-E14-F14)</f>
        <v>31371332.780000001</v>
      </c>
      <c r="J14" s="32">
        <f t="shared" si="2"/>
        <v>97.013438991127842</v>
      </c>
    </row>
    <row r="15" spans="1:10" ht="21" customHeight="1" x14ac:dyDescent="0.3">
      <c r="A15" s="30" t="s">
        <v>35</v>
      </c>
      <c r="B15" s="33">
        <f t="shared" si="3"/>
        <v>127571000</v>
      </c>
      <c r="C15" s="33">
        <f t="shared" si="3"/>
        <v>127571000</v>
      </c>
      <c r="D15" s="33">
        <f t="shared" si="3"/>
        <v>0</v>
      </c>
      <c r="E15" s="33">
        <f t="shared" si="3"/>
        <v>0</v>
      </c>
      <c r="F15" s="33">
        <f t="shared" si="3"/>
        <v>127537658</v>
      </c>
      <c r="G15" s="32">
        <f t="shared" si="0"/>
        <v>99.973863965948368</v>
      </c>
      <c r="H15" s="32">
        <f t="shared" si="1"/>
        <v>99.973863965948368</v>
      </c>
      <c r="I15" s="33">
        <f>SUM(C15-D15-E15-F15)</f>
        <v>33342</v>
      </c>
      <c r="J15" s="32">
        <f t="shared" si="2"/>
        <v>2.6136034051626154E-2</v>
      </c>
    </row>
    <row r="16" spans="1:10" ht="21" customHeight="1" x14ac:dyDescent="0.3">
      <c r="A16" s="35" t="s">
        <v>36</v>
      </c>
      <c r="B16" s="36">
        <f>SUM(B8+B11)</f>
        <v>482000700</v>
      </c>
      <c r="C16" s="36">
        <f>SUM(C8+C11)</f>
        <v>372642700</v>
      </c>
      <c r="D16" s="36">
        <f>SUM(D8+D11)</f>
        <v>0</v>
      </c>
      <c r="E16" s="36">
        <f>SUM(E8+E11)</f>
        <v>4802972.3899999997</v>
      </c>
      <c r="F16" s="36">
        <f>SUM(F8+F11)</f>
        <v>183124424.87</v>
      </c>
      <c r="G16" s="37">
        <f>SUM(F16/B16)</f>
        <v>0.379925640917119</v>
      </c>
      <c r="H16" s="37">
        <f>SUM(F16/C16)</f>
        <v>0.49142093718728425</v>
      </c>
      <c r="I16" s="38">
        <f>SUM(I8+I11)</f>
        <v>184715302.73999998</v>
      </c>
      <c r="J16" s="37">
        <f>SUM(I16/C16)</f>
        <v>0.49569011479360786</v>
      </c>
    </row>
    <row r="17" spans="1:10" ht="21" customHeight="1" x14ac:dyDescent="0.3">
      <c r="A17" s="39" t="s">
        <v>37</v>
      </c>
      <c r="B17" s="11"/>
      <c r="C17" s="40">
        <f>SUM(C16/B16)</f>
        <v>0.77311651207145549</v>
      </c>
      <c r="D17" s="41">
        <f>SUM(D16/B16)</f>
        <v>0</v>
      </c>
      <c r="E17" s="41">
        <f>SUM(E16/B16)</f>
        <v>9.964658536802954E-3</v>
      </c>
      <c r="F17" s="42"/>
      <c r="G17" s="43"/>
      <c r="H17" s="44"/>
      <c r="I17" s="45"/>
      <c r="J17" s="44"/>
    </row>
    <row r="18" spans="1:10" ht="21" customHeight="1" x14ac:dyDescent="0.3">
      <c r="A18" s="39" t="s">
        <v>38</v>
      </c>
      <c r="B18" s="11"/>
      <c r="C18" s="46">
        <f>SUM(C16/C16)</f>
        <v>1</v>
      </c>
      <c r="D18" s="47">
        <f>SUM(D16/C16)</f>
        <v>0</v>
      </c>
      <c r="E18" s="47">
        <f>SUM(E16/C16)</f>
        <v>1.2888948019107846E-2</v>
      </c>
      <c r="F18" s="48"/>
      <c r="G18" s="49"/>
      <c r="H18" s="49"/>
      <c r="I18" s="48"/>
      <c r="J18" s="49"/>
    </row>
    <row r="19" spans="1:10" ht="21" customHeight="1" x14ac:dyDescent="0.3">
      <c r="A19" s="50"/>
      <c r="B19" s="51"/>
      <c r="C19" s="52"/>
      <c r="D19" s="53"/>
      <c r="E19" s="53"/>
      <c r="F19" s="53"/>
      <c r="G19" s="54" t="s">
        <v>39</v>
      </c>
      <c r="H19" s="10"/>
      <c r="I19" s="11"/>
      <c r="J19" s="55">
        <f>SUM(F16+E16+D16)</f>
        <v>187927397.25999999</v>
      </c>
    </row>
    <row r="20" spans="1:10" ht="21" customHeight="1" x14ac:dyDescent="0.3">
      <c r="A20" s="50"/>
      <c r="B20" s="51"/>
      <c r="C20" s="52"/>
      <c r="D20" s="53"/>
      <c r="E20" s="53"/>
      <c r="F20" s="56"/>
      <c r="G20" s="54" t="s">
        <v>40</v>
      </c>
      <c r="H20" s="10"/>
      <c r="I20" s="11"/>
      <c r="J20" s="57">
        <f>SUM(J19/B16)</f>
        <v>0.38989029945392195</v>
      </c>
    </row>
    <row r="21" spans="1:10" ht="21" customHeight="1" x14ac:dyDescent="0.3">
      <c r="A21" s="58"/>
      <c r="B21" s="51"/>
      <c r="C21" s="52"/>
      <c r="D21" s="53"/>
      <c r="E21" s="53"/>
      <c r="F21" s="56"/>
      <c r="G21" s="54" t="s">
        <v>41</v>
      </c>
      <c r="H21" s="10"/>
      <c r="I21" s="11"/>
      <c r="J21" s="57">
        <f>SUM(J19/C16)</f>
        <v>0.50430988520639208</v>
      </c>
    </row>
    <row r="22" spans="1:10" ht="21" customHeight="1" x14ac:dyDescent="0.3">
      <c r="A22" s="58" t="s">
        <v>42</v>
      </c>
      <c r="B22" s="59"/>
      <c r="C22" s="60"/>
      <c r="D22" s="61"/>
      <c r="E22" s="61"/>
      <c r="F22" s="62"/>
      <c r="H22" s="63"/>
      <c r="I22" s="63"/>
      <c r="J22" s="64"/>
    </row>
    <row r="23" spans="1:10" ht="21" customHeight="1" x14ac:dyDescent="0.3">
      <c r="A23" s="58" t="s">
        <v>43</v>
      </c>
      <c r="B23" s="59"/>
      <c r="C23" s="60"/>
      <c r="D23" s="61"/>
      <c r="E23" s="61"/>
      <c r="F23" s="62"/>
      <c r="G23" s="61"/>
      <c r="H23" s="63"/>
      <c r="I23" s="63"/>
      <c r="J23" s="64"/>
    </row>
    <row r="24" spans="1:10" ht="21" customHeight="1" x14ac:dyDescent="0.3">
      <c r="A24" s="65" t="s">
        <v>44</v>
      </c>
      <c r="B24" s="66"/>
      <c r="C24" s="67"/>
      <c r="D24" s="66"/>
      <c r="E24" s="66"/>
      <c r="F24" s="66"/>
      <c r="G24" s="66"/>
      <c r="H24" s="66"/>
      <c r="I24" s="66"/>
      <c r="J24" s="66"/>
    </row>
    <row r="25" spans="1:10" ht="21" customHeight="1" x14ac:dyDescent="0.3">
      <c r="A25" s="65" t="s">
        <v>45</v>
      </c>
      <c r="B25" s="66"/>
      <c r="C25" s="67"/>
      <c r="D25" s="66"/>
      <c r="E25" s="66"/>
      <c r="F25" s="66"/>
      <c r="G25" s="66"/>
      <c r="H25" s="66"/>
      <c r="I25" s="68"/>
      <c r="J25" s="68"/>
    </row>
    <row r="26" spans="1:10" ht="21" customHeight="1" x14ac:dyDescent="0.3">
      <c r="A26" s="69" t="s">
        <v>30</v>
      </c>
      <c r="B26" s="70">
        <f>SUM(B27+B28)</f>
        <v>144834840</v>
      </c>
      <c r="C26" s="70">
        <f>SUM(C27+C28)</f>
        <v>67613920</v>
      </c>
      <c r="D26" s="70">
        <f>SUM(D27+D28)</f>
        <v>0</v>
      </c>
      <c r="E26" s="70">
        <f>SUM(E27+E28)</f>
        <v>0</v>
      </c>
      <c r="F26" s="70">
        <f>SUM(F27+F28)</f>
        <v>35963354.799999997</v>
      </c>
      <c r="G26" s="70">
        <f t="shared" ref="G26:G34" si="4">SUM(F26/B26*100)</f>
        <v>24.830596560882725</v>
      </c>
      <c r="H26" s="70">
        <f t="shared" ref="H26:H34" si="5">SUM(F26/C26*100)</f>
        <v>53.189276409354761</v>
      </c>
      <c r="I26" s="70">
        <f>SUM(I27:I28)</f>
        <v>31650565.200000003</v>
      </c>
      <c r="J26" s="70">
        <f t="shared" ref="J26:J34" si="6">SUM(I26/C26*100)</f>
        <v>46.810723590645239</v>
      </c>
    </row>
    <row r="27" spans="1:10" ht="21" customHeight="1" x14ac:dyDescent="0.3">
      <c r="A27" s="71" t="s">
        <v>46</v>
      </c>
      <c r="B27" s="72">
        <f>SUM('[1]ใบกัน+GF ธ.ค. 67'!B29)</f>
        <v>138007340</v>
      </c>
      <c r="C27" s="72">
        <f>SUM('[1]ใบกัน+GF ธ.ค. 67'!C29)</f>
        <v>64200420</v>
      </c>
      <c r="D27" s="72">
        <v>0</v>
      </c>
      <c r="E27" s="72">
        <v>0</v>
      </c>
      <c r="F27" s="72">
        <f>SUM('[1]ใบกัน+GF ธ.ค. 67'!D29)</f>
        <v>34311694.159999996</v>
      </c>
      <c r="G27" s="73">
        <f t="shared" si="4"/>
        <v>24.862224110688601</v>
      </c>
      <c r="H27" s="73">
        <f t="shared" si="5"/>
        <v>53.444656841808815</v>
      </c>
      <c r="I27" s="72">
        <f>SUM(C27-D27-E27-F27)</f>
        <v>29888725.840000004</v>
      </c>
      <c r="J27" s="73">
        <f t="shared" si="6"/>
        <v>46.555343158191178</v>
      </c>
    </row>
    <row r="28" spans="1:10" ht="21" customHeight="1" x14ac:dyDescent="0.3">
      <c r="A28" s="71" t="s">
        <v>47</v>
      </c>
      <c r="B28" s="72">
        <f>SUM('[1]ใบกัน+GF ธ.ค. 67'!B30)</f>
        <v>6827500</v>
      </c>
      <c r="C28" s="72">
        <f>SUM('[1]ใบกัน+GF ธ.ค. 67'!C30)</f>
        <v>3413500</v>
      </c>
      <c r="D28" s="72">
        <v>0</v>
      </c>
      <c r="E28" s="72">
        <v>0</v>
      </c>
      <c r="F28" s="72">
        <f>SUM('[1]ใบกัน+GF ธ.ค. 67'!D30)</f>
        <v>1651660.6400000001</v>
      </c>
      <c r="G28" s="73">
        <f t="shared" si="4"/>
        <v>24.191294617356281</v>
      </c>
      <c r="H28" s="73">
        <f t="shared" si="5"/>
        <v>48.386132708363853</v>
      </c>
      <c r="I28" s="72">
        <f>SUM(C28-D28-E28-F28)</f>
        <v>1761839.3599999999</v>
      </c>
      <c r="J28" s="73">
        <f t="shared" si="6"/>
        <v>51.613867291636154</v>
      </c>
    </row>
    <row r="29" spans="1:10" ht="21" customHeight="1" x14ac:dyDescent="0.3">
      <c r="A29" s="74" t="s">
        <v>31</v>
      </c>
      <c r="B29" s="70">
        <f>SUM(B30)</f>
        <v>295600</v>
      </c>
      <c r="C29" s="70">
        <f>SUM(C30)</f>
        <v>147800</v>
      </c>
      <c r="D29" s="70">
        <f>SUM(D30)</f>
        <v>0</v>
      </c>
      <c r="E29" s="70">
        <f>SUM(E30)</f>
        <v>0</v>
      </c>
      <c r="F29" s="70">
        <f>SUM(F30)</f>
        <v>72170.67</v>
      </c>
      <c r="G29" s="70">
        <f t="shared" si="4"/>
        <v>24.414976319350473</v>
      </c>
      <c r="H29" s="70">
        <f t="shared" si="5"/>
        <v>48.829952638700945</v>
      </c>
      <c r="I29" s="70">
        <f>SUM(I30)</f>
        <v>75629.33</v>
      </c>
      <c r="J29" s="70">
        <f t="shared" si="6"/>
        <v>51.170047361299055</v>
      </c>
    </row>
    <row r="30" spans="1:10" ht="21" customHeight="1" x14ac:dyDescent="0.3">
      <c r="A30" s="30" t="s">
        <v>48</v>
      </c>
      <c r="B30" s="72">
        <f>SUM('[1]ใบกัน+GF ธ.ค. 67'!B32)</f>
        <v>295600</v>
      </c>
      <c r="C30" s="72">
        <f>SUM('[1]ใบกัน+GF ธ.ค. 67'!C32)</f>
        <v>147800</v>
      </c>
      <c r="D30" s="72">
        <v>0</v>
      </c>
      <c r="E30" s="72">
        <v>0</v>
      </c>
      <c r="F30" s="72">
        <f>SUM('[1]ใบกัน+GF ธ.ค. 67'!D32)</f>
        <v>72170.67</v>
      </c>
      <c r="G30" s="73">
        <f t="shared" si="4"/>
        <v>24.414976319350473</v>
      </c>
      <c r="H30" s="73">
        <f t="shared" si="5"/>
        <v>48.829952638700945</v>
      </c>
      <c r="I30" s="72">
        <f>SUM(C30-D30-E30-F30)</f>
        <v>75629.33</v>
      </c>
      <c r="J30" s="73">
        <f t="shared" si="6"/>
        <v>51.170047361299055</v>
      </c>
    </row>
    <row r="31" spans="1:10" ht="21" customHeight="1" x14ac:dyDescent="0.3">
      <c r="A31" s="74" t="s">
        <v>32</v>
      </c>
      <c r="B31" s="70">
        <f>SUM(B32+B35+B37)</f>
        <v>311553600</v>
      </c>
      <c r="C31" s="70">
        <f>SUM(C32+C35+C37)</f>
        <v>288008500</v>
      </c>
      <c r="D31" s="70">
        <f>SUM(D32+D35+D37)</f>
        <v>0</v>
      </c>
      <c r="E31" s="70">
        <f>SUM(E32+E35+E37)</f>
        <v>4802972.3899999997</v>
      </c>
      <c r="F31" s="70">
        <f>SUM(F32+F35+F37)</f>
        <v>131541468.02</v>
      </c>
      <c r="G31" s="70">
        <f t="shared" si="4"/>
        <v>42.221135631236486</v>
      </c>
      <c r="H31" s="70">
        <f t="shared" si="5"/>
        <v>45.672772859134362</v>
      </c>
      <c r="I31" s="70">
        <f>SUM(I32+I35+I37)</f>
        <v>151664059.59</v>
      </c>
      <c r="J31" s="70">
        <f t="shared" si="6"/>
        <v>52.659577613160721</v>
      </c>
    </row>
    <row r="32" spans="1:10" ht="21" customHeight="1" x14ac:dyDescent="0.3">
      <c r="A32" s="74" t="s">
        <v>31</v>
      </c>
      <c r="B32" s="70">
        <f>SUM(B33+B34)</f>
        <v>36481000</v>
      </c>
      <c r="C32" s="70">
        <f>SUM(C33+C34)</f>
        <v>29575600</v>
      </c>
      <c r="D32" s="70">
        <f>SUM(D33+D34)</f>
        <v>0</v>
      </c>
      <c r="E32" s="70">
        <f>SUM(E33+E34)</f>
        <v>4802972.3899999997</v>
      </c>
      <c r="F32" s="70">
        <f>SUM(F33+F34)</f>
        <v>3038042.8</v>
      </c>
      <c r="G32" s="70">
        <f t="shared" si="4"/>
        <v>8.3277399194101029</v>
      </c>
      <c r="H32" s="70">
        <f t="shared" si="5"/>
        <v>10.272125671161362</v>
      </c>
      <c r="I32" s="70">
        <f>SUM(I33+I34)</f>
        <v>21734584.809999999</v>
      </c>
      <c r="J32" s="70">
        <f t="shared" si="6"/>
        <v>73.488229520280228</v>
      </c>
    </row>
    <row r="33" spans="1:10" ht="21" customHeight="1" x14ac:dyDescent="0.3">
      <c r="A33" s="30" t="s">
        <v>48</v>
      </c>
      <c r="B33" s="72">
        <v>25611300</v>
      </c>
      <c r="C33" s="72">
        <f>SUM('[1]ใบกัน+GF ธ.ค. 67'!C35)</f>
        <v>22111000</v>
      </c>
      <c r="D33" s="72">
        <v>0</v>
      </c>
      <c r="E33" s="72">
        <v>4802972.3899999997</v>
      </c>
      <c r="F33" s="72">
        <f>SUM('[1]ใบกัน+GF ธ.ค. 67'!D35)</f>
        <v>1251658.82</v>
      </c>
      <c r="G33" s="73">
        <f t="shared" si="4"/>
        <v>4.8871350536677172</v>
      </c>
      <c r="H33" s="73">
        <f t="shared" si="5"/>
        <v>5.6607969788792918</v>
      </c>
      <c r="I33" s="72">
        <f>SUM(C33-D33-E33-F33)</f>
        <v>16056368.789999999</v>
      </c>
      <c r="J33" s="73">
        <f t="shared" si="6"/>
        <v>72.617108181448145</v>
      </c>
    </row>
    <row r="34" spans="1:10" ht="21" customHeight="1" x14ac:dyDescent="0.3">
      <c r="A34" s="30" t="s">
        <v>49</v>
      </c>
      <c r="B34" s="72">
        <v>10869700</v>
      </c>
      <c r="C34" s="72">
        <f>SUM('[1]ใบกัน+GF ธ.ค. 67'!C36)</f>
        <v>7464600</v>
      </c>
      <c r="D34" s="72">
        <v>0</v>
      </c>
      <c r="E34" s="72">
        <v>0</v>
      </c>
      <c r="F34" s="72">
        <f>SUM('[1]ใบกัน+GF ธ.ค. 67'!D36)</f>
        <v>1786383.98</v>
      </c>
      <c r="G34" s="73">
        <f t="shared" si="4"/>
        <v>16.434528827842534</v>
      </c>
      <c r="H34" s="73">
        <f t="shared" si="5"/>
        <v>23.931409318650697</v>
      </c>
      <c r="I34" s="72">
        <f>SUM(C34-D34-E34-F34)</f>
        <v>5678216.0199999996</v>
      </c>
      <c r="J34" s="73">
        <f t="shared" si="6"/>
        <v>76.068590681349292</v>
      </c>
    </row>
    <row r="35" spans="1:10" ht="21" customHeight="1" x14ac:dyDescent="0.3">
      <c r="A35" s="74" t="s">
        <v>33</v>
      </c>
      <c r="B35" s="70">
        <f>SUM(B36)</f>
        <v>98524800</v>
      </c>
      <c r="C35" s="70">
        <f>SUM(C36)</f>
        <v>98524800</v>
      </c>
      <c r="D35" s="70">
        <f>SUM(D36)</f>
        <v>0</v>
      </c>
      <c r="E35" s="70">
        <f>SUM(E36)</f>
        <v>0</v>
      </c>
      <c r="F35" s="70">
        <f>SUM(F36)</f>
        <v>0</v>
      </c>
      <c r="G35" s="70">
        <v>0</v>
      </c>
      <c r="H35" s="70">
        <v>0</v>
      </c>
      <c r="I35" s="70">
        <f>SUM(I36)</f>
        <v>98524800</v>
      </c>
      <c r="J35" s="70">
        <v>0</v>
      </c>
    </row>
    <row r="36" spans="1:10" ht="21" customHeight="1" x14ac:dyDescent="0.3">
      <c r="A36" s="30" t="s">
        <v>50</v>
      </c>
      <c r="B36" s="72">
        <v>98524800</v>
      </c>
      <c r="C36" s="72">
        <f>SUM('[1]ใบกัน+GF ธ.ค. 67'!C38)</f>
        <v>98524800</v>
      </c>
      <c r="D36" s="72">
        <v>0</v>
      </c>
      <c r="E36" s="72">
        <v>0</v>
      </c>
      <c r="F36" s="72">
        <f>SUM('[1]ใบกัน+GF ธ.ค. 67'!D38)</f>
        <v>0</v>
      </c>
      <c r="G36" s="73">
        <v>0</v>
      </c>
      <c r="H36" s="73">
        <v>0</v>
      </c>
      <c r="I36" s="72">
        <f>SUM(C36-D36-E36-F36)</f>
        <v>98524800</v>
      </c>
      <c r="J36" s="73">
        <v>0</v>
      </c>
    </row>
    <row r="37" spans="1:10" ht="21" customHeight="1" x14ac:dyDescent="0.3">
      <c r="A37" s="74" t="s">
        <v>51</v>
      </c>
      <c r="B37" s="70">
        <f>SUM(B38+B39)</f>
        <v>176547800</v>
      </c>
      <c r="C37" s="70">
        <f>SUM(C38+C39)</f>
        <v>159908100</v>
      </c>
      <c r="D37" s="70">
        <f>SUM(D38+D39)</f>
        <v>0</v>
      </c>
      <c r="E37" s="70">
        <f>SUM(E38+E39)</f>
        <v>0</v>
      </c>
      <c r="F37" s="70">
        <f>SUM(F38+F39)</f>
        <v>128503425.22</v>
      </c>
      <c r="G37" s="70">
        <f>SUM(F37/B37*100)</f>
        <v>72.786760990507943</v>
      </c>
      <c r="H37" s="70">
        <f>SUM(F37/C37*100)</f>
        <v>80.36079799584887</v>
      </c>
      <c r="I37" s="70">
        <f>SUM(I38+I39)</f>
        <v>31404674.780000001</v>
      </c>
      <c r="J37" s="70">
        <f>SUM(I37/C37*100)</f>
        <v>19.639202004151134</v>
      </c>
    </row>
    <row r="38" spans="1:10" ht="21" customHeight="1" x14ac:dyDescent="0.3">
      <c r="A38" s="30" t="s">
        <v>52</v>
      </c>
      <c r="B38" s="72">
        <v>48976800</v>
      </c>
      <c r="C38" s="72">
        <f>SUM('[1]ใบกัน+GF ธ.ค. 67'!C40)</f>
        <v>32337100</v>
      </c>
      <c r="D38" s="72">
        <v>0</v>
      </c>
      <c r="E38" s="72">
        <v>0</v>
      </c>
      <c r="F38" s="72">
        <f>SUM('[1]ใบกัน+GF ธ.ค. 67'!D40)</f>
        <v>965767.21999999986</v>
      </c>
      <c r="G38" s="73">
        <v>0</v>
      </c>
      <c r="H38" s="73">
        <v>0</v>
      </c>
      <c r="I38" s="72">
        <f>SUM(C38-D38-E38-F38)</f>
        <v>31371332.780000001</v>
      </c>
      <c r="J38" s="73">
        <v>0</v>
      </c>
    </row>
    <row r="39" spans="1:10" ht="21" customHeight="1" x14ac:dyDescent="0.3">
      <c r="A39" s="30" t="s">
        <v>53</v>
      </c>
      <c r="B39" s="72">
        <v>127571000</v>
      </c>
      <c r="C39" s="72">
        <f>SUM('[1]ใบกัน+GF ธ.ค. 67'!C41)</f>
        <v>127571000</v>
      </c>
      <c r="D39" s="72">
        <v>0</v>
      </c>
      <c r="E39" s="72">
        <v>0</v>
      </c>
      <c r="F39" s="72">
        <f>SUM('[1]ใบกัน+GF ธ.ค. 67'!D41)</f>
        <v>127537658</v>
      </c>
      <c r="G39" s="73">
        <f>SUM(F39/B39*100)</f>
        <v>99.973863965948368</v>
      </c>
      <c r="H39" s="73">
        <f>SUM(F39/C39*100)</f>
        <v>99.973863965948368</v>
      </c>
      <c r="I39" s="72">
        <f>SUM(C39-D39-E39-F39)</f>
        <v>33342</v>
      </c>
      <c r="J39" s="73">
        <f>SUM(I39/C39*100)</f>
        <v>2.6136034051626154E-2</v>
      </c>
    </row>
    <row r="40" spans="1:10" ht="21" customHeight="1" x14ac:dyDescent="0.3">
      <c r="A40" s="30"/>
      <c r="B40" s="73"/>
      <c r="C40" s="73"/>
      <c r="D40" s="73"/>
      <c r="E40" s="73"/>
      <c r="F40" s="73"/>
      <c r="G40" s="73"/>
      <c r="H40" s="73"/>
      <c r="I40" s="73"/>
      <c r="J40" s="73"/>
    </row>
    <row r="41" spans="1:10" ht="21" customHeight="1" thickBot="1" x14ac:dyDescent="0.35">
      <c r="A41" s="75" t="s">
        <v>36</v>
      </c>
      <c r="B41" s="76">
        <f>SUM(B26+B29+B31)</f>
        <v>456684040</v>
      </c>
      <c r="C41" s="76">
        <f>SUM(C26+C29+C31)</f>
        <v>355770220</v>
      </c>
      <c r="D41" s="76">
        <f>SUM(D26+D29+D31)</f>
        <v>0</v>
      </c>
      <c r="E41" s="76">
        <f>SUM(E26+E29+E31)</f>
        <v>4802972.3899999997</v>
      </c>
      <c r="F41" s="76">
        <f>SUM(F26+F29+F31)</f>
        <v>167576993.49000001</v>
      </c>
      <c r="G41" s="77">
        <f>SUM(F41/B41*100)</f>
        <v>36.694296014811471</v>
      </c>
      <c r="H41" s="77">
        <f>SUM(F41/C41*100)</f>
        <v>47.102591523821189</v>
      </c>
      <c r="I41" s="77">
        <f>SUM(I26+I29+I31)</f>
        <v>183390254.12</v>
      </c>
      <c r="J41" s="77">
        <f>SUM(I41/C41*100)</f>
        <v>51.547387558182919</v>
      </c>
    </row>
    <row r="42" spans="1:10" ht="21" customHeight="1" thickTop="1" thickBot="1" x14ac:dyDescent="0.35">
      <c r="A42" s="78" t="s">
        <v>36</v>
      </c>
      <c r="B42" s="79"/>
      <c r="C42" s="80">
        <f>SUM(C41/B41)</f>
        <v>0.7790292386832699</v>
      </c>
      <c r="D42" s="81">
        <f>SUM(D41/B41)</f>
        <v>0</v>
      </c>
      <c r="E42" s="81">
        <f>SUM(E41/C41)</f>
        <v>1.3500209179958906E-2</v>
      </c>
      <c r="F42" s="82"/>
      <c r="G42" s="83">
        <f>SUM(F41/B41)</f>
        <v>0.36694296014811467</v>
      </c>
      <c r="H42" s="83">
        <f>SUM(F41/C41)</f>
        <v>0.47102591523821191</v>
      </c>
      <c r="I42" s="84"/>
      <c r="J42" s="85">
        <f>SUM(I41/C41)</f>
        <v>0.51547387558182922</v>
      </c>
    </row>
    <row r="43" spans="1:10" ht="21" customHeight="1" thickTop="1" x14ac:dyDescent="0.3">
      <c r="A43" s="86"/>
      <c r="B43" s="87"/>
      <c r="C43" s="88"/>
      <c r="D43" s="89"/>
      <c r="E43" s="89"/>
      <c r="F43" s="90"/>
      <c r="G43" s="90"/>
      <c r="H43" s="90"/>
      <c r="I43" s="91"/>
      <c r="J43" s="90"/>
    </row>
    <row r="44" spans="1:10" ht="21" customHeight="1" x14ac:dyDescent="0.3">
      <c r="A44" s="92"/>
      <c r="B44" s="93"/>
      <c r="C44" s="94"/>
      <c r="D44" s="95"/>
      <c r="E44" s="95"/>
      <c r="F44" s="96"/>
      <c r="G44" s="96"/>
      <c r="H44" s="96"/>
      <c r="I44" s="97"/>
      <c r="J44" s="96"/>
    </row>
    <row r="45" spans="1:10" ht="21" customHeight="1" x14ac:dyDescent="0.3">
      <c r="A45" s="65" t="s">
        <v>54</v>
      </c>
      <c r="B45" s="98"/>
      <c r="C45" s="98"/>
      <c r="D45" s="99"/>
      <c r="E45" s="99"/>
      <c r="F45" s="99"/>
      <c r="G45" s="99"/>
      <c r="H45" s="99"/>
      <c r="I45" s="99"/>
      <c r="J45" s="99"/>
    </row>
    <row r="46" spans="1:10" ht="21" customHeight="1" x14ac:dyDescent="0.3">
      <c r="A46" s="65" t="s">
        <v>45</v>
      </c>
      <c r="B46" s="98"/>
      <c r="C46" s="98"/>
      <c r="D46" s="99"/>
      <c r="E46" s="99"/>
      <c r="F46" s="99"/>
      <c r="G46" s="99"/>
      <c r="H46" s="99"/>
      <c r="I46" s="99"/>
      <c r="J46" s="99"/>
    </row>
    <row r="47" spans="1:10" ht="21" customHeight="1" x14ac:dyDescent="0.3">
      <c r="A47" s="69" t="s">
        <v>30</v>
      </c>
      <c r="B47" s="70">
        <f>SUM(B48+B49)</f>
        <v>10584960</v>
      </c>
      <c r="C47" s="70">
        <f>SUM(C48+C49)</f>
        <v>8873080</v>
      </c>
      <c r="D47" s="70">
        <f>SUM(D48+D49)</f>
        <v>0</v>
      </c>
      <c r="E47" s="70">
        <f>SUM(E48+E49)</f>
        <v>0</v>
      </c>
      <c r="F47" s="70">
        <f>SUM(F48+F49)</f>
        <v>7824633.9600000009</v>
      </c>
      <c r="G47" s="70">
        <f t="shared" ref="G47:G55" si="7">SUM(F47/B47*100)</f>
        <v>73.922187329947405</v>
      </c>
      <c r="H47" s="70">
        <f t="shared" ref="H47:H55" si="8">SUM(F47/C47*100)</f>
        <v>88.183967235728758</v>
      </c>
      <c r="I47" s="70">
        <f>SUM(I48+I49)</f>
        <v>1048446.0399999996</v>
      </c>
      <c r="J47" s="70">
        <f t="shared" ref="J47:J55" si="9">SUM(I47/C47*100)</f>
        <v>11.816032764271252</v>
      </c>
    </row>
    <row r="48" spans="1:10" ht="21" customHeight="1" x14ac:dyDescent="0.3">
      <c r="A48" s="30" t="s">
        <v>46</v>
      </c>
      <c r="B48" s="72">
        <f>SUM('[1]ใบกัน+GF ธ.ค. 67'!B57)</f>
        <v>2309160</v>
      </c>
      <c r="C48" s="72">
        <f>SUM('[1]ใบกัน+GF ธ.ค. 67'!C57)</f>
        <v>4735180</v>
      </c>
      <c r="D48" s="72">
        <v>0</v>
      </c>
      <c r="E48" s="72">
        <v>0</v>
      </c>
      <c r="F48" s="72">
        <f>SUM('[1]ใบกัน+GF ธ.ค. 67'!D57)</f>
        <v>3930806.6500000004</v>
      </c>
      <c r="G48" s="73">
        <f t="shared" si="7"/>
        <v>170.2266906580748</v>
      </c>
      <c r="H48" s="73">
        <f t="shared" si="8"/>
        <v>83.012824222099269</v>
      </c>
      <c r="I48" s="72">
        <f>+C48-D48-E48-F48</f>
        <v>804373.34999999963</v>
      </c>
      <c r="J48" s="73">
        <f t="shared" si="9"/>
        <v>16.987175777900728</v>
      </c>
    </row>
    <row r="49" spans="1:10" ht="21" customHeight="1" x14ac:dyDescent="0.3">
      <c r="A49" s="30" t="s">
        <v>55</v>
      </c>
      <c r="B49" s="72">
        <f>SUM('[1]ใบกัน+GF ธ.ค. 67'!B58)</f>
        <v>8275800</v>
      </c>
      <c r="C49" s="72">
        <f>SUM('[1]ใบกัน+GF ธ.ค. 67'!C58)</f>
        <v>4137900</v>
      </c>
      <c r="D49" s="72">
        <v>0</v>
      </c>
      <c r="E49" s="72">
        <v>0</v>
      </c>
      <c r="F49" s="72">
        <f>SUM('[1]ใบกัน+GF ธ.ค. 67'!D58)</f>
        <v>3893827.31</v>
      </c>
      <c r="G49" s="73">
        <f t="shared" si="7"/>
        <v>47.050766209913242</v>
      </c>
      <c r="H49" s="73">
        <f t="shared" si="8"/>
        <v>94.101532419826484</v>
      </c>
      <c r="I49" s="72">
        <f>+C49-D49-E49-F49</f>
        <v>244072.68999999994</v>
      </c>
      <c r="J49" s="73">
        <f t="shared" si="9"/>
        <v>5.8984675801735165</v>
      </c>
    </row>
    <row r="50" spans="1:10" ht="21" customHeight="1" x14ac:dyDescent="0.3">
      <c r="A50" s="74" t="s">
        <v>31</v>
      </c>
      <c r="B50" s="70">
        <f>SUM(B51)</f>
        <v>8116700</v>
      </c>
      <c r="C50" s="70">
        <f>SUM(C51)</f>
        <v>4599500</v>
      </c>
      <c r="D50" s="70">
        <f>SUM(D51)</f>
        <v>0</v>
      </c>
      <c r="E50" s="70">
        <f>SUM(E51)</f>
        <v>0</v>
      </c>
      <c r="F50" s="70">
        <f>SUM(F51)</f>
        <v>4411648.41</v>
      </c>
      <c r="G50" s="70">
        <f t="shared" si="7"/>
        <v>54.352734608892781</v>
      </c>
      <c r="H50" s="70">
        <f t="shared" si="8"/>
        <v>95.91582585063594</v>
      </c>
      <c r="I50" s="70">
        <f>SUM(I51)</f>
        <v>187851.58999999985</v>
      </c>
      <c r="J50" s="70">
        <f t="shared" si="9"/>
        <v>4.084174149364058</v>
      </c>
    </row>
    <row r="51" spans="1:10" ht="21" customHeight="1" x14ac:dyDescent="0.3">
      <c r="A51" s="30" t="s">
        <v>48</v>
      </c>
      <c r="B51" s="72">
        <v>8116700</v>
      </c>
      <c r="C51" s="72">
        <f>SUM('[1]ใบกัน+GF ธ.ค. 67'!C60)</f>
        <v>4599500</v>
      </c>
      <c r="D51" s="72">
        <v>0</v>
      </c>
      <c r="E51" s="72">
        <v>0</v>
      </c>
      <c r="F51" s="72">
        <f>SUM('[1]ใบกัน+GF ธ.ค. 67'!D60)</f>
        <v>4411648.41</v>
      </c>
      <c r="G51" s="73">
        <f t="shared" si="7"/>
        <v>54.352734608892781</v>
      </c>
      <c r="H51" s="73">
        <f t="shared" si="8"/>
        <v>95.91582585063594</v>
      </c>
      <c r="I51" s="72">
        <f>+C51-D51-E51-F51</f>
        <v>187851.58999999985</v>
      </c>
      <c r="J51" s="73">
        <f t="shared" si="9"/>
        <v>4.084174149364058</v>
      </c>
    </row>
    <row r="52" spans="1:10" ht="21" customHeight="1" x14ac:dyDescent="0.3">
      <c r="A52" s="74" t="s">
        <v>32</v>
      </c>
      <c r="B52" s="70">
        <f>SUM(B53+B56+B58)</f>
        <v>6615000</v>
      </c>
      <c r="C52" s="70">
        <f>SUM(C53+C56+C58)</f>
        <v>3399900</v>
      </c>
      <c r="D52" s="70">
        <f>SUM(D53+D56+D58)</f>
        <v>0</v>
      </c>
      <c r="E52" s="70">
        <f>SUM(E53+E56+E58)</f>
        <v>0</v>
      </c>
      <c r="F52" s="70">
        <f>SUM(F53+F56+F58)</f>
        <v>3311149.01</v>
      </c>
      <c r="G52" s="70">
        <f t="shared" si="7"/>
        <v>50.0551626606198</v>
      </c>
      <c r="H52" s="70">
        <f t="shared" si="8"/>
        <v>97.389599988234949</v>
      </c>
      <c r="I52" s="70">
        <f>SUM(I53+I56+I58)</f>
        <v>88750.989999999991</v>
      </c>
      <c r="J52" s="70">
        <f t="shared" si="9"/>
        <v>2.6104000117650514</v>
      </c>
    </row>
    <row r="53" spans="1:10" ht="21" customHeight="1" x14ac:dyDescent="0.3">
      <c r="A53" s="74" t="s">
        <v>31</v>
      </c>
      <c r="B53" s="70">
        <f>SUM(B54+B55)</f>
        <v>6615000</v>
      </c>
      <c r="C53" s="70">
        <f>SUM(C54+C55)</f>
        <v>3399900</v>
      </c>
      <c r="D53" s="70">
        <f>SUM(D54+D55)</f>
        <v>0</v>
      </c>
      <c r="E53" s="70">
        <f>SUM(E54+E55)</f>
        <v>0</v>
      </c>
      <c r="F53" s="70">
        <f>SUM(F54+F55)</f>
        <v>3311149.01</v>
      </c>
      <c r="G53" s="70">
        <f t="shared" si="7"/>
        <v>50.0551626606198</v>
      </c>
      <c r="H53" s="70">
        <f t="shared" si="8"/>
        <v>97.389599988234949</v>
      </c>
      <c r="I53" s="70">
        <f>SUM(I54+I55)</f>
        <v>88750.989999999991</v>
      </c>
      <c r="J53" s="70">
        <f t="shared" si="9"/>
        <v>2.6104000117650514</v>
      </c>
    </row>
    <row r="54" spans="1:10" ht="21" customHeight="1" x14ac:dyDescent="0.3">
      <c r="A54" s="30" t="s">
        <v>48</v>
      </c>
      <c r="B54" s="72">
        <v>5769000</v>
      </c>
      <c r="C54" s="72">
        <f>SUM('[1]ใบกัน+GF ธ.ค. 67'!C63)</f>
        <v>2956900</v>
      </c>
      <c r="D54" s="72">
        <v>0</v>
      </c>
      <c r="E54" s="72">
        <v>0</v>
      </c>
      <c r="F54" s="72">
        <f>SUM('[1]ใบกัน+GF ธ.ค. 67'!D63)</f>
        <v>2888149.5</v>
      </c>
      <c r="G54" s="73">
        <f t="shared" si="7"/>
        <v>50.063260530421218</v>
      </c>
      <c r="H54" s="73">
        <f t="shared" si="8"/>
        <v>97.674912915553449</v>
      </c>
      <c r="I54" s="72">
        <f>+C54-D54-E54-F54</f>
        <v>68750.5</v>
      </c>
      <c r="J54" s="73">
        <f t="shared" si="9"/>
        <v>2.3250870844465488</v>
      </c>
    </row>
    <row r="55" spans="1:10" ht="21" customHeight="1" x14ac:dyDescent="0.3">
      <c r="A55" s="30" t="s">
        <v>49</v>
      </c>
      <c r="B55" s="72">
        <v>846000</v>
      </c>
      <c r="C55" s="72">
        <f>SUM('[1]ใบกัน+GF ธ.ค. 67'!C64)</f>
        <v>443000</v>
      </c>
      <c r="D55" s="72">
        <v>0</v>
      </c>
      <c r="E55" s="72">
        <v>0</v>
      </c>
      <c r="F55" s="72">
        <f>SUM('[1]ใบกัน+GF ธ.ค. 67'!D64)</f>
        <v>422999.51</v>
      </c>
      <c r="G55" s="73">
        <f t="shared" si="7"/>
        <v>49.999942080378254</v>
      </c>
      <c r="H55" s="73">
        <f t="shared" si="8"/>
        <v>95.485216704288945</v>
      </c>
      <c r="I55" s="72">
        <f>+C55-D55-E55-F55</f>
        <v>20000.489999999991</v>
      </c>
      <c r="J55" s="73">
        <f t="shared" si="9"/>
        <v>4.5147832957110587</v>
      </c>
    </row>
    <row r="56" spans="1:10" ht="21" customHeight="1" x14ac:dyDescent="0.3">
      <c r="A56" s="74" t="s">
        <v>33</v>
      </c>
      <c r="B56" s="70">
        <f>SUM(B57)</f>
        <v>0</v>
      </c>
      <c r="C56" s="70">
        <f>SUM(C57)</f>
        <v>0</v>
      </c>
      <c r="D56" s="70">
        <f>SUM(D57)</f>
        <v>0</v>
      </c>
      <c r="E56" s="70">
        <f>SUM(E57)</f>
        <v>0</v>
      </c>
      <c r="F56" s="70">
        <f>SUM(F57)</f>
        <v>0</v>
      </c>
      <c r="G56" s="70">
        <v>0</v>
      </c>
      <c r="H56" s="70">
        <v>0</v>
      </c>
      <c r="I56" s="70">
        <f>SUM(I57)</f>
        <v>0</v>
      </c>
      <c r="J56" s="70">
        <v>0</v>
      </c>
    </row>
    <row r="57" spans="1:10" ht="21" customHeight="1" x14ac:dyDescent="0.3">
      <c r="A57" s="30" t="s">
        <v>50</v>
      </c>
      <c r="B57" s="72">
        <f>SUM('[1]ใบกัน+GF ธ.ค. 67'!B66)</f>
        <v>0</v>
      </c>
      <c r="C57" s="72">
        <f>SUM('[1]ใบกัน+GF ธ.ค. 67'!C66)</f>
        <v>0</v>
      </c>
      <c r="D57" s="72">
        <v>0</v>
      </c>
      <c r="E57" s="72">
        <v>0</v>
      </c>
      <c r="F57" s="72">
        <f>SUM('[1]ใบกัน+GF ธ.ค. 67'!D66)</f>
        <v>0</v>
      </c>
      <c r="G57" s="73">
        <v>0</v>
      </c>
      <c r="H57" s="73">
        <v>0</v>
      </c>
      <c r="I57" s="72">
        <f>+C57-D57-E57-F57</f>
        <v>0</v>
      </c>
      <c r="J57" s="73">
        <v>0</v>
      </c>
    </row>
    <row r="58" spans="1:10" ht="21" customHeight="1" x14ac:dyDescent="0.3">
      <c r="A58" s="71" t="s">
        <v>56</v>
      </c>
      <c r="B58" s="73">
        <f>SUM('[1]ใบกัน+GF ธ.ค. 67'!B67)</f>
        <v>0</v>
      </c>
      <c r="C58" s="73">
        <f>SUM('[1]ใบกัน+GF ธ.ค. 67'!C67)</f>
        <v>0</v>
      </c>
      <c r="D58" s="73">
        <v>0</v>
      </c>
      <c r="E58" s="73">
        <v>0</v>
      </c>
      <c r="F58" s="73">
        <f>SUM('[1]ใบกัน+GF ธ.ค. 67'!D67)</f>
        <v>0</v>
      </c>
      <c r="G58" s="73">
        <v>0</v>
      </c>
      <c r="H58" s="73">
        <v>0</v>
      </c>
      <c r="I58" s="72">
        <f>+C58-D58-E58-F58</f>
        <v>0</v>
      </c>
      <c r="J58" s="73">
        <v>0</v>
      </c>
    </row>
    <row r="59" spans="1:10" ht="21" customHeight="1" x14ac:dyDescent="0.3">
      <c r="A59" s="30"/>
      <c r="B59" s="98"/>
      <c r="C59" s="98"/>
      <c r="D59" s="99"/>
      <c r="E59" s="99"/>
      <c r="F59" s="72"/>
      <c r="G59" s="72"/>
      <c r="H59" s="100"/>
      <c r="I59" s="31"/>
      <c r="J59" s="33"/>
    </row>
    <row r="60" spans="1:10" ht="21" customHeight="1" thickBot="1" x14ac:dyDescent="0.35">
      <c r="A60" s="75" t="s">
        <v>36</v>
      </c>
      <c r="B60" s="101">
        <f>SUM(B47+B50+B52)</f>
        <v>25316660</v>
      </c>
      <c r="C60" s="102">
        <f>SUM(C47+C50+C52)</f>
        <v>16872480</v>
      </c>
      <c r="D60" s="76">
        <f>SUM(D45+D48+D50)</f>
        <v>0</v>
      </c>
      <c r="E60" s="76">
        <f>SUM(E45+E48+E50)</f>
        <v>0</v>
      </c>
      <c r="F60" s="103">
        <f>SUM(F47+F50+F52)</f>
        <v>15547431.380000001</v>
      </c>
      <c r="G60" s="103">
        <f>SUM(F60/B60*100)</f>
        <v>61.411858357303061</v>
      </c>
      <c r="H60" s="103">
        <f>SUM(F60/C60*100)</f>
        <v>92.146687268261701</v>
      </c>
      <c r="I60" s="103">
        <f>SUM(I47+I50+I52+I58)</f>
        <v>1325048.6199999994</v>
      </c>
      <c r="J60" s="103">
        <f>SUM(I60/C60*100)</f>
        <v>7.8533127317383062</v>
      </c>
    </row>
    <row r="61" spans="1:10" ht="21" customHeight="1" thickTop="1" thickBot="1" x14ac:dyDescent="0.35">
      <c r="A61" s="78" t="s">
        <v>36</v>
      </c>
      <c r="B61" s="104"/>
      <c r="C61" s="80">
        <f>SUM(C60/B60)</f>
        <v>0.66645758168731584</v>
      </c>
      <c r="D61" s="105">
        <f>SUM(D60/B60)</f>
        <v>0</v>
      </c>
      <c r="E61" s="105">
        <f>SUM(E60/C60)</f>
        <v>0</v>
      </c>
      <c r="F61" s="106"/>
      <c r="G61" s="83">
        <f>SUM(F60/B60)</f>
        <v>0.61411858357303062</v>
      </c>
      <c r="H61" s="83">
        <f>SUM(F60/C60)</f>
        <v>0.92146687268261696</v>
      </c>
      <c r="I61" s="84"/>
      <c r="J61" s="85">
        <f>SUM(I60/C60)</f>
        <v>7.8533127317383059E-2</v>
      </c>
    </row>
  </sheetData>
  <mergeCells count="9">
    <mergeCell ref="G19:I19"/>
    <mergeCell ref="G20:I20"/>
    <mergeCell ref="G21:I21"/>
    <mergeCell ref="A1:J1"/>
    <mergeCell ref="A2:J2"/>
    <mergeCell ref="F4:H4"/>
    <mergeCell ref="I4:J4"/>
    <mergeCell ref="A17:B17"/>
    <mergeCell ref="A18:B18"/>
  </mergeCells>
  <conditionalFormatting sqref="A4:C5 J19:Z22 J23 L23:Z23 G22">
    <cfRule type="cellIs" dxfId="5" priority="1" operator="lessThan">
      <formula>0</formula>
    </cfRule>
  </conditionalFormatting>
  <conditionalFormatting sqref="A6:J6">
    <cfRule type="cellIs" dxfId="4" priority="2" operator="lessThan">
      <formula>0</formula>
    </cfRule>
  </conditionalFormatting>
  <conditionalFormatting sqref="A1:Z3 D4:Z4 K5:Z6 B16:Z16 A19:G23">
    <cfRule type="cellIs" dxfId="3" priority="3" operator="lessThan">
      <formula>0</formula>
    </cfRule>
  </conditionalFormatting>
  <conditionalFormatting sqref="A7:Z15 A16:A18">
    <cfRule type="cellIs" dxfId="2" priority="4" operator="lessThan">
      <formula>0</formula>
    </cfRule>
  </conditionalFormatting>
  <conditionalFormatting sqref="C17:Z18">
    <cfRule type="cellIs" dxfId="1" priority="5" operator="lessThan">
      <formula>0</formula>
    </cfRule>
  </conditionalFormatting>
  <conditionalFormatting sqref="D5:J5">
    <cfRule type="cellIs" dxfId="0" priority="6" operator="lessThan">
      <formula>0</formula>
    </cfRule>
  </conditionalFormatting>
  <printOptions horizontalCentered="1"/>
  <pageMargins left="0" right="0" top="0.74803149606299213" bottom="0.74803149606299213" header="0" footer="0"/>
  <pageSetup paperSize="9" scale="87" orientation="landscape" r:id="rId1"/>
  <rowBreaks count="2" manualBreakCount="2">
    <brk id="23" man="1"/>
    <brk id="4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สรุปเบิก ธ.ค.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ธนธรน์ พงศ์พิพัฒน์พิทยา</dc:creator>
  <cp:lastModifiedBy>ธนธรน์ พงศ์พิพัฒน์พิทยา</cp:lastModifiedBy>
  <dcterms:created xsi:type="dcterms:W3CDTF">2025-03-18T06:55:36Z</dcterms:created>
  <dcterms:modified xsi:type="dcterms:W3CDTF">2025-03-18T06:55:51Z</dcterms:modified>
</cp:coreProperties>
</file>